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7" i="1" l="1"/>
  <c r="B56" i="1" l="1"/>
  <c r="C53" i="1"/>
  <c r="D53" i="1"/>
  <c r="E53" i="1"/>
  <c r="F53" i="1"/>
  <c r="G53" i="1"/>
  <c r="B53" i="1"/>
  <c r="C52" i="1"/>
  <c r="D52" i="1"/>
  <c r="E52" i="1"/>
  <c r="F52" i="1"/>
  <c r="G52" i="1"/>
  <c r="B52" i="1"/>
  <c r="E50" i="1"/>
  <c r="F50" i="1"/>
  <c r="G50" i="1"/>
  <c r="D50" i="1"/>
  <c r="E49" i="1"/>
  <c r="F49" i="1"/>
  <c r="G49" i="1"/>
  <c r="D49" i="1"/>
  <c r="C49" i="1"/>
  <c r="B49" i="1"/>
  <c r="G46" i="1"/>
  <c r="C46" i="1"/>
  <c r="D46" i="1"/>
  <c r="E46" i="1"/>
  <c r="F46" i="1"/>
  <c r="B46" i="1"/>
  <c r="J12" i="1" l="1"/>
  <c r="J13" i="1"/>
  <c r="J14" i="1"/>
  <c r="F22" i="1"/>
  <c r="F21" i="1"/>
  <c r="C22" i="1"/>
  <c r="C21" i="1" l="1"/>
  <c r="B19" i="1"/>
  <c r="C14" i="1"/>
  <c r="H20" i="1"/>
  <c r="H19" i="1"/>
  <c r="I12" i="1"/>
  <c r="H12" i="1"/>
  <c r="G12" i="1"/>
  <c r="F12" i="1"/>
  <c r="E12" i="1"/>
  <c r="E13" i="1" s="1"/>
  <c r="D12" i="1"/>
  <c r="C12" i="1"/>
  <c r="B12" i="1"/>
  <c r="C5" i="1"/>
  <c r="D5" i="1"/>
  <c r="E5" i="1"/>
  <c r="E6" i="1" s="1"/>
  <c r="F5" i="1"/>
  <c r="F6" i="1" s="1"/>
  <c r="G5" i="1"/>
  <c r="G6" i="1" s="1"/>
  <c r="H5" i="1"/>
  <c r="H6" i="1" s="1"/>
  <c r="I5" i="1"/>
  <c r="J5" i="1"/>
  <c r="B5" i="1"/>
  <c r="D14" i="1" l="1"/>
  <c r="H7" i="1"/>
  <c r="I14" i="1"/>
  <c r="I7" i="1"/>
  <c r="D13" i="1"/>
  <c r="H14" i="1"/>
  <c r="D7" i="1"/>
  <c r="J7" i="1"/>
  <c r="I13" i="1"/>
  <c r="C13" i="1"/>
  <c r="G14" i="1"/>
  <c r="E7" i="1"/>
  <c r="C7" i="1"/>
  <c r="H13" i="1"/>
  <c r="F14" i="1"/>
  <c r="F7" i="1"/>
  <c r="G13" i="1"/>
  <c r="C6" i="1"/>
  <c r="E14" i="1"/>
  <c r="G7" i="1"/>
  <c r="J6" i="1"/>
  <c r="D6" i="1"/>
  <c r="F13" i="1"/>
  <c r="I6" i="1"/>
</calcChain>
</file>

<file path=xl/sharedStrings.xml><?xml version="1.0" encoding="utf-8"?>
<sst xmlns="http://schemas.openxmlformats.org/spreadsheetml/2006/main" count="41" uniqueCount="36">
  <si>
    <t xml:space="preserve">t [s] </t>
  </si>
  <si>
    <r>
      <t>V</t>
    </r>
    <r>
      <rPr>
        <b/>
        <vertAlign val="subscript"/>
        <sz val="12"/>
        <color rgb="FFFFFFFF"/>
        <rFont val="等线"/>
        <charset val="134"/>
      </rPr>
      <t>f</t>
    </r>
    <r>
      <rPr>
        <b/>
        <sz val="12"/>
        <color rgb="FFFFFFFF"/>
        <rFont val="等线"/>
        <charset val="134"/>
      </rPr>
      <t xml:space="preserve"> [L] </t>
    </r>
  </si>
  <si>
    <t>∆p=69kPa</t>
  </si>
  <si>
    <t>∆p=138kPa</t>
  </si>
  <si>
    <t>Cms</t>
  </si>
  <si>
    <t>μ</t>
  </si>
  <si>
    <r>
      <t>V</t>
    </r>
    <r>
      <rPr>
        <b/>
        <vertAlign val="subscript"/>
        <sz val="12"/>
        <color rgb="FFFFFFFF"/>
        <rFont val="等线"/>
        <charset val="134"/>
      </rPr>
      <t>f</t>
    </r>
    <r>
      <rPr>
        <b/>
        <sz val="12"/>
        <color rgb="FFFFFFFF"/>
        <rFont val="等线"/>
        <charset val="134"/>
      </rPr>
      <t xml:space="preserve"> [m^3] </t>
    </r>
  </si>
  <si>
    <t>Dp</t>
  </si>
  <si>
    <t>mPa·s</t>
  </si>
  <si>
    <t>kg/m3</t>
  </si>
  <si>
    <t>cm</t>
  </si>
  <si>
    <t>m</t>
  </si>
  <si>
    <t>A</t>
  </si>
  <si>
    <t>m2</t>
  </si>
  <si>
    <t xml:space="preserve">Vf/A [m] </t>
  </si>
  <si>
    <t xml:space="preserve">A*t/Vf  [s/m] </t>
  </si>
  <si>
    <t>Pa*s</t>
  </si>
  <si>
    <t>Rf 69kPa</t>
  </si>
  <si>
    <r>
      <rPr>
        <sz val="11"/>
        <color theme="1"/>
        <rFont val="Calibri"/>
      </rPr>
      <t>α</t>
    </r>
    <r>
      <rPr>
        <sz val="11"/>
        <color theme="1"/>
        <rFont val="Calibri"/>
        <family val="2"/>
      </rPr>
      <t xml:space="preserve"> 69kPa</t>
    </r>
  </si>
  <si>
    <t>Rf 138kPa</t>
  </si>
  <si>
    <r>
      <t>α</t>
    </r>
    <r>
      <rPr>
        <sz val="11"/>
        <color theme="1"/>
        <rFont val="Calibri"/>
        <family val="2"/>
      </rPr>
      <t xml:space="preserve"> 138kPa</t>
    </r>
  </si>
  <si>
    <t>P [kg/cm2]</t>
    <phoneticPr fontId="6" type="noConversion"/>
  </si>
  <si>
    <t>P [Pa]</t>
    <phoneticPr fontId="6" type="noConversion"/>
  </si>
  <si>
    <t>N [y=1]</t>
    <phoneticPr fontId="6" type="noConversion"/>
  </si>
  <si>
    <t>y [N=9.75]</t>
    <phoneticPr fontId="6" type="noConversion"/>
  </si>
  <si>
    <t>K*P^n</t>
    <phoneticPr fontId="6" type="noConversion"/>
  </si>
  <si>
    <t>logP</t>
    <phoneticPr fontId="6" type="noConversion"/>
  </si>
  <si>
    <t>log (K*P^n)</t>
    <phoneticPr fontId="6" type="noConversion"/>
  </si>
  <si>
    <t>logK</t>
    <phoneticPr fontId="6" type="noConversion"/>
  </si>
  <si>
    <t>n</t>
    <phoneticPr fontId="6" type="noConversion"/>
  </si>
  <si>
    <t>K</t>
    <phoneticPr fontId="6" type="noConversion"/>
  </si>
  <si>
    <t>log⁡(R_m/(R_m-R))=0.602=KNP^n=2.16272*〖10〗^(-9)*3*P^2.9872</t>
    <phoneticPr fontId="6" type="noConversion"/>
  </si>
  <si>
    <t>P</t>
    <phoneticPr fontId="6" type="noConversion"/>
  </si>
  <si>
    <t>N, when y=1</t>
    <phoneticPr fontId="6" type="noConversion"/>
  </si>
  <si>
    <t>exercise 2.5</t>
    <phoneticPr fontId="6" type="noConversion"/>
  </si>
  <si>
    <t>exercise 2.3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</si>
</sst>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2"/>
      <scheme val="minor"/>
    </font>
    <font>
      <b/>
      <sz val="12"/>
      <color rgb="FFFFFFFF"/>
      <name val="等线"/>
      <charset val="134"/>
    </font>
    <font>
      <b/>
      <vertAlign val="subscript"/>
      <sz val="12"/>
      <color rgb="FFFFFFFF"/>
      <name val="等线"/>
      <charset val="134"/>
    </font>
    <font>
      <sz val="12"/>
      <color rgb="FF000000"/>
      <name val="等线"/>
      <charset val="134"/>
    </font>
    <font>
      <sz val="11"/>
      <color theme="1"/>
      <name val="Calibri"/>
    </font>
    <font>
      <sz val="11"/>
      <color theme="1"/>
      <name val="Calibri"/>
      <family val="2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D2DEEF"/>
        <bgColor indexed="64"/>
      </patternFill>
    </fill>
  </fills>
  <borders count="1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justify" vertical="center" wrapText="1" readingOrder="1"/>
    </xf>
    <xf numFmtId="0" fontId="1" fillId="2" borderId="2" xfId="0" applyFont="1" applyFill="1" applyBorder="1" applyAlignment="1">
      <alignment horizontal="justify" vertical="center" wrapText="1" readingOrder="1"/>
    </xf>
    <xf numFmtId="0" fontId="3" fillId="3" borderId="2" xfId="0" applyFont="1" applyFill="1" applyBorder="1" applyAlignment="1">
      <alignment horizontal="justify" vertical="center" wrapText="1" readingOrder="1"/>
    </xf>
    <xf numFmtId="0" fontId="1" fillId="2" borderId="0" xfId="0" applyFont="1" applyFill="1" applyBorder="1" applyAlignment="1">
      <alignment horizontal="justify" vertical="center" wrapText="1" readingOrder="1"/>
    </xf>
    <xf numFmtId="0" fontId="4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7" fillId="0" borderId="0" xfId="0" applyFont="1" applyBorder="1"/>
    <xf numFmtId="0" fontId="0" fillId="0" borderId="10" xfId="0" applyBorder="1"/>
    <xf numFmtId="0" fontId="7" fillId="0" borderId="10" xfId="0" applyFont="1" applyBorder="1"/>
    <xf numFmtId="0" fontId="7" fillId="0" borderId="8" xfId="0" applyFont="1" applyBorder="1"/>
    <xf numFmtId="0" fontId="0" fillId="0" borderId="1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69kPa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Feuil1!$B$6:$J$6</c:f>
              <c:numCache>
                <c:formatCode>General</c:formatCode>
                <c:ptCount val="9"/>
                <c:pt idx="1">
                  <c:v>1.5090259202317111E-2</c:v>
                </c:pt>
                <c:pt idx="2">
                  <c:v>3.1123659604779041E-2</c:v>
                </c:pt>
                <c:pt idx="3">
                  <c:v>4.6213918807096147E-2</c:v>
                </c:pt>
                <c:pt idx="4">
                  <c:v>6.256169960960635E-2</c:v>
                </c:pt>
                <c:pt idx="5">
                  <c:v>7.8123529411995879E-2</c:v>
                </c:pt>
                <c:pt idx="6">
                  <c:v>0.10971875961684731</c:v>
                </c:pt>
                <c:pt idx="7">
                  <c:v>0.1414711800217229</c:v>
                </c:pt>
                <c:pt idx="8">
                  <c:v>0.17259483962650196</c:v>
                </c:pt>
              </c:numCache>
            </c:numRef>
          </c:xVal>
          <c:yVal>
            <c:numRef>
              <c:f>Feuil1!$B$7:$J$7</c:f>
              <c:numCache>
                <c:formatCode>General</c:formatCode>
                <c:ptCount val="9"/>
                <c:pt idx="1">
                  <c:v>132.53582812499999</c:v>
                </c:pt>
                <c:pt idx="2">
                  <c:v>160.64948863636363</c:v>
                </c:pt>
                <c:pt idx="3">
                  <c:v>186.0911219387755</c:v>
                </c:pt>
                <c:pt idx="4">
                  <c:v>241.36172920854267</c:v>
                </c:pt>
                <c:pt idx="5">
                  <c:v>279.0452526156941</c:v>
                </c:pt>
                <c:pt idx="6">
                  <c:v>363.65704588108878</c:v>
                </c:pt>
                <c:pt idx="7">
                  <c:v>466.526115</c:v>
                </c:pt>
                <c:pt idx="8">
                  <c:v>554.47775963114748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FC-4C34-B7D8-E70B3CF1367A}"/>
            </c:ext>
          </c:extLst>
        </c:ser>
        <c:ser>
          <c:idx val="1"/>
          <c:order val="1"/>
          <c:tx>
            <c:v>138kPa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4.4693097573329649E-2"/>
                  <c:y val="0.2758705161854768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Feuil1!$C$13:$J$13</c:f>
              <c:numCache>
                <c:formatCode>General</c:formatCode>
                <c:ptCount val="8"/>
                <c:pt idx="0">
                  <c:v>1.63477808025102E-2</c:v>
                </c:pt>
                <c:pt idx="1">
                  <c:v>3.1909610604899726E-2</c:v>
                </c:pt>
                <c:pt idx="2">
                  <c:v>4.7785820807337516E-2</c:v>
                </c:pt>
                <c:pt idx="3">
                  <c:v>7.9695431412237228E-2</c:v>
                </c:pt>
                <c:pt idx="4">
                  <c:v>0.11034752041694386</c:v>
                </c:pt>
                <c:pt idx="5">
                  <c:v>0.14194275062179532</c:v>
                </c:pt>
                <c:pt idx="6">
                  <c:v>0.17385236122669503</c:v>
                </c:pt>
                <c:pt idx="7">
                  <c:v>0.18894262042901214</c:v>
                </c:pt>
              </c:numCache>
            </c:numRef>
          </c:xVal>
          <c:yVal>
            <c:numRef>
              <c:f>Feuil1!$C$14:$J$14</c:f>
              <c:numCache>
                <c:formatCode>General</c:formatCode>
                <c:ptCount val="8"/>
                <c:pt idx="0">
                  <c:v>122.34076442307692</c:v>
                </c:pt>
                <c:pt idx="1">
                  <c:v>141.02334421182266</c:v>
                </c:pt>
                <c:pt idx="2">
                  <c:v>146.48696792763155</c:v>
                </c:pt>
                <c:pt idx="3">
                  <c:v>198.25477721893495</c:v>
                </c:pt>
                <c:pt idx="4">
                  <c:v>259.181175</c:v>
                </c:pt>
                <c:pt idx="5">
                  <c:v>317.02922342192687</c:v>
                </c:pt>
                <c:pt idx="6">
                  <c:v>364.10204355786612</c:v>
                </c:pt>
                <c:pt idx="7">
                  <c:v>433.99419259567389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3FC-4C34-B7D8-E70B3CF1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916336"/>
        <c:axId val="442916992"/>
      </c:scatterChart>
      <c:valAx>
        <c:axId val="442916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Vf/A [m]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2916992"/>
        <c:crosses val="autoZero"/>
        <c:crossBetween val="midCat"/>
      </c:valAx>
      <c:valAx>
        <c:axId val="442916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CH"/>
                  <a:t>A*t/Vf [s/m]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429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zh-CN"/>
                </a:p>
              </c:txPr>
            </c:trendlineLbl>
          </c:trendline>
          <c:xVal>
            <c:numRef>
              <c:f>Feuil1!$B$52:$G$52</c:f>
              <c:numCache>
                <c:formatCode>General</c:formatCode>
                <c:ptCount val="6"/>
                <c:pt idx="0">
                  <c:v>2.6906390117159673</c:v>
                </c:pt>
                <c:pt idx="1">
                  <c:v>2.5937289987079111</c:v>
                </c:pt>
                <c:pt idx="2">
                  <c:v>2.5231479244222035</c:v>
                </c:pt>
                <c:pt idx="3">
                  <c:v>2.4230327715389359</c:v>
                </c:pt>
                <c:pt idx="4">
                  <c:v>2.2926990030439298</c:v>
                </c:pt>
                <c:pt idx="5">
                  <c:v>1.9916690073799486</c:v>
                </c:pt>
              </c:numCache>
            </c:numRef>
          </c:xVal>
          <c:yVal>
            <c:numRef>
              <c:f>Feuil1!$B$53:$G$53</c:f>
              <c:numCache>
                <c:formatCode>General</c:formatCode>
                <c:ptCount val="6"/>
                <c:pt idx="0">
                  <c:v>-0.68124123737558717</c:v>
                </c:pt>
                <c:pt idx="1">
                  <c:v>-0.86923171973097624</c:v>
                </c:pt>
                <c:pt idx="2">
                  <c:v>-1.1760912590556813</c:v>
                </c:pt>
                <c:pt idx="3">
                  <c:v>-1.3869446243705745</c:v>
                </c:pt>
                <c:pt idx="4">
                  <c:v>-1.7585556943202629</c:v>
                </c:pt>
                <c:pt idx="5">
                  <c:v>-2.7585556943202629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DC7-4729-93F5-44B46CB39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3084608"/>
        <c:axId val="393083360"/>
      </c:scatterChart>
      <c:valAx>
        <c:axId val="39308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3083360"/>
        <c:crosses val="autoZero"/>
        <c:crossBetween val="midCat"/>
      </c:valAx>
      <c:valAx>
        <c:axId val="39308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93084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25</xdr:row>
      <xdr:rowOff>142875</xdr:rowOff>
    </xdr:from>
    <xdr:to>
      <xdr:col>8</xdr:col>
      <xdr:colOff>180975</xdr:colOff>
      <xdr:row>40</xdr:row>
      <xdr:rowOff>28575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492125</xdr:colOff>
      <xdr:row>58</xdr:row>
      <xdr:rowOff>0</xdr:rowOff>
    </xdr:from>
    <xdr:to>
      <xdr:col>5</xdr:col>
      <xdr:colOff>739775</xdr:colOff>
      <xdr:row>73</xdr:row>
      <xdr:rowOff>76200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7"/>
  <sheetViews>
    <sheetView tabSelected="1" workbookViewId="0">
      <selection activeCell="N5" sqref="N5"/>
    </sheetView>
  </sheetViews>
  <sheetFormatPr defaultColWidth="9.1640625" defaultRowHeight="14" x14ac:dyDescent="0.3"/>
  <cols>
    <col min="1" max="1" width="18.25" customWidth="1"/>
    <col min="2" max="2" width="12.5" bestFit="1" customWidth="1"/>
    <col min="3" max="3" width="11" bestFit="1" customWidth="1"/>
    <col min="6" max="6" width="12" bestFit="1" customWidth="1"/>
  </cols>
  <sheetData>
    <row r="1" spans="1:10" x14ac:dyDescent="0.3">
      <c r="A1" t="s">
        <v>35</v>
      </c>
    </row>
    <row r="2" spans="1:10" ht="14.5" thickBot="1" x14ac:dyDescent="0.35">
      <c r="A2" t="s">
        <v>2</v>
      </c>
    </row>
    <row r="3" spans="1:10" ht="16" thickBot="1" x14ac:dyDescent="0.35">
      <c r="A3" s="1" t="s">
        <v>0</v>
      </c>
      <c r="B3" s="1">
        <v>0</v>
      </c>
      <c r="C3" s="1">
        <v>2</v>
      </c>
      <c r="D3" s="1">
        <v>5</v>
      </c>
      <c r="E3" s="1">
        <v>8.6</v>
      </c>
      <c r="F3" s="1">
        <v>15.1</v>
      </c>
      <c r="G3" s="1">
        <v>21.8</v>
      </c>
      <c r="H3" s="1">
        <v>39.9</v>
      </c>
      <c r="I3" s="1">
        <v>66</v>
      </c>
      <c r="J3" s="1">
        <v>95.7</v>
      </c>
    </row>
    <row r="4" spans="1:10" ht="18.5" thickTop="1" thickBot="1" x14ac:dyDescent="0.35">
      <c r="A4" s="2" t="s">
        <v>1</v>
      </c>
      <c r="B4" s="3">
        <v>0</v>
      </c>
      <c r="C4" s="3">
        <v>9.6000000000000002E-2</v>
      </c>
      <c r="D4" s="3">
        <v>0.19800000000000001</v>
      </c>
      <c r="E4" s="3">
        <v>0.29399999999999998</v>
      </c>
      <c r="F4" s="3">
        <v>0.39800000000000002</v>
      </c>
      <c r="G4" s="3">
        <v>0.497</v>
      </c>
      <c r="H4" s="3">
        <v>0.69799999999999995</v>
      </c>
      <c r="I4" s="3">
        <v>0.9</v>
      </c>
      <c r="J4" s="3">
        <v>1.0980000000000001</v>
      </c>
    </row>
    <row r="5" spans="1:10" ht="18.5" thickTop="1" thickBot="1" x14ac:dyDescent="0.35">
      <c r="A5" s="2" t="s">
        <v>6</v>
      </c>
      <c r="B5">
        <f>B4/1000</f>
        <v>0</v>
      </c>
      <c r="C5">
        <f t="shared" ref="C5:J5" si="0">C4/1000</f>
        <v>9.6000000000000002E-5</v>
      </c>
      <c r="D5">
        <f t="shared" si="0"/>
        <v>1.9800000000000002E-4</v>
      </c>
      <c r="E5">
        <f t="shared" si="0"/>
        <v>2.9399999999999999E-4</v>
      </c>
      <c r="F5">
        <f t="shared" si="0"/>
        <v>3.9800000000000002E-4</v>
      </c>
      <c r="G5">
        <f t="shared" si="0"/>
        <v>4.9700000000000005E-4</v>
      </c>
      <c r="H5">
        <f t="shared" si="0"/>
        <v>6.9799999999999994E-4</v>
      </c>
      <c r="I5">
        <f t="shared" si="0"/>
        <v>8.9999999999999998E-4</v>
      </c>
      <c r="J5">
        <f t="shared" si="0"/>
        <v>1.098E-3</v>
      </c>
    </row>
    <row r="6" spans="1:10" ht="16.5" thickTop="1" thickBot="1" x14ac:dyDescent="0.35">
      <c r="A6" s="2" t="s">
        <v>14</v>
      </c>
      <c r="C6">
        <f t="shared" ref="C6:J6" si="1">C5/$H$20</f>
        <v>1.5090259202317111E-2</v>
      </c>
      <c r="D6">
        <f t="shared" si="1"/>
        <v>3.1123659604779041E-2</v>
      </c>
      <c r="E6">
        <f t="shared" si="1"/>
        <v>4.6213918807096147E-2</v>
      </c>
      <c r="F6">
        <f t="shared" si="1"/>
        <v>6.256169960960635E-2</v>
      </c>
      <c r="G6">
        <f t="shared" si="1"/>
        <v>7.8123529411995879E-2</v>
      </c>
      <c r="H6">
        <f t="shared" si="1"/>
        <v>0.10971875961684731</v>
      </c>
      <c r="I6">
        <f t="shared" si="1"/>
        <v>0.1414711800217229</v>
      </c>
      <c r="J6">
        <f t="shared" si="1"/>
        <v>0.17259483962650196</v>
      </c>
    </row>
    <row r="7" spans="1:10" ht="16.5" thickTop="1" thickBot="1" x14ac:dyDescent="0.35">
      <c r="A7" s="2" t="s">
        <v>15</v>
      </c>
      <c r="C7">
        <f t="shared" ref="C7:J7" si="2">$H$20*C3/C5</f>
        <v>132.53582812499999</v>
      </c>
      <c r="D7">
        <f t="shared" si="2"/>
        <v>160.64948863636363</v>
      </c>
      <c r="E7">
        <f t="shared" si="2"/>
        <v>186.0911219387755</v>
      </c>
      <c r="F7">
        <f t="shared" si="2"/>
        <v>241.36172920854267</v>
      </c>
      <c r="G7">
        <f t="shared" si="2"/>
        <v>279.0452526156941</v>
      </c>
      <c r="H7">
        <f t="shared" si="2"/>
        <v>363.65704588108878</v>
      </c>
      <c r="I7">
        <f t="shared" si="2"/>
        <v>466.526115</v>
      </c>
      <c r="J7">
        <f t="shared" si="2"/>
        <v>554.47775963114748</v>
      </c>
    </row>
    <row r="9" spans="1:10" ht="14.5" thickBot="1" x14ac:dyDescent="0.35">
      <c r="A9" t="s">
        <v>3</v>
      </c>
    </row>
    <row r="10" spans="1:10" ht="16" thickBot="1" x14ac:dyDescent="0.35">
      <c r="A10" s="1" t="s">
        <v>0</v>
      </c>
      <c r="B10" s="1">
        <v>0</v>
      </c>
      <c r="C10" s="1">
        <v>2</v>
      </c>
      <c r="D10" s="1">
        <v>4.5</v>
      </c>
      <c r="E10" s="1">
        <v>7</v>
      </c>
      <c r="F10" s="1">
        <v>15.8</v>
      </c>
      <c r="G10" s="1">
        <v>28.6</v>
      </c>
      <c r="H10" s="1">
        <v>45</v>
      </c>
      <c r="I10" s="1">
        <v>63.3</v>
      </c>
      <c r="J10" s="1">
        <v>82</v>
      </c>
    </row>
    <row r="11" spans="1:10" ht="18.5" thickTop="1" thickBot="1" x14ac:dyDescent="0.35">
      <c r="A11" s="2" t="s">
        <v>1</v>
      </c>
      <c r="B11" s="3">
        <v>0</v>
      </c>
      <c r="C11" s="3">
        <v>0.104</v>
      </c>
      <c r="D11" s="3">
        <v>0.20300000000000001</v>
      </c>
      <c r="E11" s="3">
        <v>0.30399999999999999</v>
      </c>
      <c r="F11" s="3">
        <v>0.50700000000000001</v>
      </c>
      <c r="G11" s="3">
        <v>0.70199999999999996</v>
      </c>
      <c r="H11" s="3">
        <v>0.90300000000000002</v>
      </c>
      <c r="I11" s="3">
        <v>1.1060000000000001</v>
      </c>
      <c r="J11" s="3">
        <v>1.202</v>
      </c>
    </row>
    <row r="12" spans="1:10" ht="18.5" thickTop="1" thickBot="1" x14ac:dyDescent="0.35">
      <c r="A12" s="2" t="s">
        <v>6</v>
      </c>
      <c r="B12">
        <f>B11/1000</f>
        <v>0</v>
      </c>
      <c r="C12">
        <f t="shared" ref="C12" si="3">C11/1000</f>
        <v>1.0399999999999999E-4</v>
      </c>
      <c r="D12">
        <f t="shared" ref="D12" si="4">D11/1000</f>
        <v>2.03E-4</v>
      </c>
      <c r="E12">
        <f t="shared" ref="E12" si="5">E11/1000</f>
        <v>3.0400000000000002E-4</v>
      </c>
      <c r="F12">
        <f t="shared" ref="F12" si="6">F11/1000</f>
        <v>5.0699999999999996E-4</v>
      </c>
      <c r="G12">
        <f t="shared" ref="G12" si="7">G11/1000</f>
        <v>7.0199999999999993E-4</v>
      </c>
      <c r="H12">
        <f t="shared" ref="H12" si="8">H11/1000</f>
        <v>9.0300000000000005E-4</v>
      </c>
      <c r="I12">
        <f t="shared" ref="I12" si="9">I11/1000</f>
        <v>1.106E-3</v>
      </c>
      <c r="J12">
        <f t="shared" ref="J12" si="10">J11/1000</f>
        <v>1.2019999999999999E-3</v>
      </c>
    </row>
    <row r="13" spans="1:10" ht="16.5" thickTop="1" thickBot="1" x14ac:dyDescent="0.35">
      <c r="A13" s="2" t="s">
        <v>14</v>
      </c>
      <c r="C13">
        <f>C12/$H$20</f>
        <v>1.63477808025102E-2</v>
      </c>
      <c r="D13">
        <f t="shared" ref="D13:J13" si="11">D12/$H$20</f>
        <v>3.1909610604899726E-2</v>
      </c>
      <c r="E13">
        <f t="shared" si="11"/>
        <v>4.7785820807337516E-2</v>
      </c>
      <c r="F13">
        <f t="shared" si="11"/>
        <v>7.9695431412237228E-2</v>
      </c>
      <c r="G13">
        <f t="shared" si="11"/>
        <v>0.11034752041694386</v>
      </c>
      <c r="H13">
        <f t="shared" si="11"/>
        <v>0.14194275062179532</v>
      </c>
      <c r="I13">
        <f t="shared" si="11"/>
        <v>0.17385236122669503</v>
      </c>
      <c r="J13">
        <f t="shared" si="11"/>
        <v>0.18894262042901214</v>
      </c>
    </row>
    <row r="14" spans="1:10" ht="16.5" thickTop="1" thickBot="1" x14ac:dyDescent="0.35">
      <c r="A14" s="2" t="s">
        <v>15</v>
      </c>
      <c r="C14">
        <f t="shared" ref="C14:J14" si="12">$H$20*C10/C12</f>
        <v>122.34076442307692</v>
      </c>
      <c r="D14">
        <f t="shared" si="12"/>
        <v>141.02334421182266</v>
      </c>
      <c r="E14">
        <f t="shared" si="12"/>
        <v>146.48696792763155</v>
      </c>
      <c r="F14">
        <f t="shared" si="12"/>
        <v>198.25477721893495</v>
      </c>
      <c r="G14">
        <f t="shared" si="12"/>
        <v>259.181175</v>
      </c>
      <c r="H14">
        <f t="shared" si="12"/>
        <v>317.02922342192687</v>
      </c>
      <c r="I14">
        <f t="shared" si="12"/>
        <v>364.10204355786612</v>
      </c>
      <c r="J14">
        <f t="shared" si="12"/>
        <v>433.99419259567389</v>
      </c>
    </row>
    <row r="15" spans="1:10" ht="15.5" x14ac:dyDescent="0.3">
      <c r="A15" s="4"/>
    </row>
    <row r="16" spans="1:10" ht="16" thickBot="1" x14ac:dyDescent="0.35">
      <c r="A16" s="4"/>
    </row>
    <row r="17" spans="2:9" x14ac:dyDescent="0.3">
      <c r="B17" s="6" t="s">
        <v>5</v>
      </c>
      <c r="C17" s="7"/>
      <c r="E17" s="6" t="s">
        <v>4</v>
      </c>
      <c r="F17" s="7"/>
      <c r="H17" t="s">
        <v>7</v>
      </c>
    </row>
    <row r="18" spans="2:9" x14ac:dyDescent="0.3">
      <c r="B18" s="8">
        <v>1</v>
      </c>
      <c r="C18" s="9" t="s">
        <v>8</v>
      </c>
      <c r="E18" s="8">
        <v>50</v>
      </c>
      <c r="F18" s="9" t="s">
        <v>9</v>
      </c>
      <c r="H18">
        <v>9</v>
      </c>
      <c r="I18" t="s">
        <v>10</v>
      </c>
    </row>
    <row r="19" spans="2:9" ht="14.5" thickBot="1" x14ac:dyDescent="0.35">
      <c r="B19" s="10">
        <f>B18/1000</f>
        <v>1E-3</v>
      </c>
      <c r="C19" s="11" t="s">
        <v>16</v>
      </c>
      <c r="E19" s="10"/>
      <c r="F19" s="11"/>
      <c r="H19">
        <f>H18/100</f>
        <v>0.09</v>
      </c>
      <c r="I19" t="s">
        <v>11</v>
      </c>
    </row>
    <row r="20" spans="2:9" x14ac:dyDescent="0.3">
      <c r="G20" t="s">
        <v>12</v>
      </c>
      <c r="H20">
        <f>3.14159*(H19/2)^2</f>
        <v>6.3617197499999997E-3</v>
      </c>
      <c r="I20" t="s">
        <v>13</v>
      </c>
    </row>
    <row r="21" spans="2:9" x14ac:dyDescent="0.3">
      <c r="B21" t="s">
        <v>17</v>
      </c>
      <c r="C21">
        <f>72.717*69*1000/B19</f>
        <v>5017473000</v>
      </c>
      <c r="E21" t="s">
        <v>19</v>
      </c>
      <c r="F21">
        <f>75.651*138*1000/B19</f>
        <v>10439838000</v>
      </c>
    </row>
    <row r="22" spans="2:9" ht="14.5" x14ac:dyDescent="0.35">
      <c r="B22" s="5" t="s">
        <v>18</v>
      </c>
      <c r="C22">
        <f>2744.1*2*69*1000/(0.001*50)</f>
        <v>7573716000</v>
      </c>
      <c r="E22" s="5" t="s">
        <v>20</v>
      </c>
      <c r="F22">
        <f>1741.5*2*138*1000/(0.001*50)</f>
        <v>9613080000</v>
      </c>
    </row>
    <row r="43" spans="1:7" x14ac:dyDescent="0.3">
      <c r="A43" t="s">
        <v>34</v>
      </c>
    </row>
    <row r="44" spans="1:7" ht="14.5" thickBot="1" x14ac:dyDescent="0.35"/>
    <row r="45" spans="1:7" x14ac:dyDescent="0.3">
      <c r="A45" s="6" t="s">
        <v>21</v>
      </c>
      <c r="B45" s="12">
        <v>500</v>
      </c>
      <c r="C45" s="12">
        <v>400</v>
      </c>
      <c r="D45" s="12">
        <v>340</v>
      </c>
      <c r="E45" s="12">
        <v>270</v>
      </c>
      <c r="F45" s="12">
        <v>200</v>
      </c>
      <c r="G45" s="7">
        <v>100</v>
      </c>
    </row>
    <row r="46" spans="1:7" x14ac:dyDescent="0.3">
      <c r="A46" s="8" t="s">
        <v>22</v>
      </c>
      <c r="B46" s="13">
        <f>B45*0.981</f>
        <v>490.5</v>
      </c>
      <c r="C46" s="13">
        <f t="shared" ref="C46:F46" si="13">C45*0.981</f>
        <v>392.4</v>
      </c>
      <c r="D46" s="13">
        <f t="shared" si="13"/>
        <v>333.54</v>
      </c>
      <c r="E46" s="13">
        <f t="shared" si="13"/>
        <v>264.87</v>
      </c>
      <c r="F46" s="13">
        <f t="shared" si="13"/>
        <v>196.2</v>
      </c>
      <c r="G46" s="9">
        <f>G45*0.981</f>
        <v>98.1</v>
      </c>
    </row>
    <row r="47" spans="1:7" x14ac:dyDescent="0.3">
      <c r="A47" s="8" t="s">
        <v>23</v>
      </c>
      <c r="B47" s="14">
        <v>4.8</v>
      </c>
      <c r="C47" s="14">
        <v>7.4</v>
      </c>
      <c r="D47" s="13"/>
      <c r="E47" s="13"/>
      <c r="F47" s="13"/>
      <c r="G47" s="9"/>
    </row>
    <row r="48" spans="1:7" x14ac:dyDescent="0.3">
      <c r="A48" s="8" t="s">
        <v>24</v>
      </c>
      <c r="B48" s="13"/>
      <c r="C48" s="13"/>
      <c r="D48" s="13">
        <v>0.65</v>
      </c>
      <c r="E48" s="13">
        <v>0.4</v>
      </c>
      <c r="F48" s="13">
        <v>0.17</v>
      </c>
      <c r="G48" s="9">
        <v>1.7000000000000001E-2</v>
      </c>
    </row>
    <row r="49" spans="1:7" x14ac:dyDescent="0.3">
      <c r="A49" s="8" t="s">
        <v>25</v>
      </c>
      <c r="B49" s="13">
        <f>1/4.8</f>
        <v>0.20833333333333334</v>
      </c>
      <c r="C49" s="13">
        <f>1/7.4</f>
        <v>0.13513513513513511</v>
      </c>
      <c r="D49" s="13">
        <f>D48/9.75</f>
        <v>6.6666666666666666E-2</v>
      </c>
      <c r="E49" s="13">
        <f t="shared" ref="E49:G49" si="14">E48/9.75</f>
        <v>4.1025641025641026E-2</v>
      </c>
      <c r="F49" s="13">
        <f t="shared" si="14"/>
        <v>1.7435897435897438E-2</v>
      </c>
      <c r="G49" s="9">
        <f t="shared" si="14"/>
        <v>1.7435897435897436E-3</v>
      </c>
    </row>
    <row r="50" spans="1:7" ht="14.5" thickBot="1" x14ac:dyDescent="0.35">
      <c r="A50" s="10" t="s">
        <v>33</v>
      </c>
      <c r="B50" s="15"/>
      <c r="C50" s="15"/>
      <c r="D50" s="16">
        <f>1/D49</f>
        <v>15</v>
      </c>
      <c r="E50" s="16">
        <f t="shared" ref="E50:G50" si="15">1/E49</f>
        <v>24.375</v>
      </c>
      <c r="F50" s="16">
        <f t="shared" si="15"/>
        <v>57.35294117647058</v>
      </c>
      <c r="G50" s="17">
        <f t="shared" si="15"/>
        <v>573.52941176470586</v>
      </c>
    </row>
    <row r="52" spans="1:7" x14ac:dyDescent="0.3">
      <c r="A52" s="18" t="s">
        <v>26</v>
      </c>
      <c r="B52" s="18">
        <f>LOG10(B46)</f>
        <v>2.6906390117159673</v>
      </c>
      <c r="C52" s="18">
        <f t="shared" ref="C52:G52" si="16">LOG10(C46)</f>
        <v>2.5937289987079111</v>
      </c>
      <c r="D52" s="18">
        <f t="shared" si="16"/>
        <v>2.5231479244222035</v>
      </c>
      <c r="E52" s="18">
        <f t="shared" si="16"/>
        <v>2.4230327715389359</v>
      </c>
      <c r="F52" s="18">
        <f t="shared" si="16"/>
        <v>2.2926990030439298</v>
      </c>
      <c r="G52" s="18">
        <f t="shared" si="16"/>
        <v>1.9916690073799486</v>
      </c>
    </row>
    <row r="53" spans="1:7" x14ac:dyDescent="0.3">
      <c r="A53" s="18" t="s">
        <v>27</v>
      </c>
      <c r="B53" s="18">
        <f>LOG10(B49)</f>
        <v>-0.68124123737558717</v>
      </c>
      <c r="C53" s="18">
        <f t="shared" ref="C53:G53" si="17">LOG10(C49)</f>
        <v>-0.86923171973097624</v>
      </c>
      <c r="D53" s="18">
        <f t="shared" si="17"/>
        <v>-1.1760912590556813</v>
      </c>
      <c r="E53" s="18">
        <f t="shared" si="17"/>
        <v>-1.3869446243705745</v>
      </c>
      <c r="F53" s="18">
        <f t="shared" si="17"/>
        <v>-1.7585556943202629</v>
      </c>
      <c r="G53" s="18">
        <f t="shared" si="17"/>
        <v>-2.7585556943202629</v>
      </c>
    </row>
    <row r="54" spans="1:7" x14ac:dyDescent="0.3">
      <c r="A54" s="18" t="s">
        <v>28</v>
      </c>
      <c r="B54" s="18">
        <v>-8.6649999999999991</v>
      </c>
      <c r="C54" s="18"/>
      <c r="D54" s="18"/>
      <c r="E54" s="18"/>
      <c r="F54" s="18"/>
      <c r="G54" s="18"/>
    </row>
    <row r="55" spans="1:7" x14ac:dyDescent="0.3">
      <c r="A55" s="18" t="s">
        <v>29</v>
      </c>
      <c r="B55" s="18">
        <v>2.9872000000000001</v>
      </c>
      <c r="C55" s="18"/>
      <c r="D55" s="18"/>
      <c r="E55" s="18"/>
      <c r="F55" s="18"/>
      <c r="G55" s="18"/>
    </row>
    <row r="56" spans="1:7" x14ac:dyDescent="0.3">
      <c r="A56" s="18" t="s">
        <v>30</v>
      </c>
      <c r="B56" s="18">
        <f>10^B54</f>
        <v>2.1627185237270225E-9</v>
      </c>
      <c r="C56" s="18"/>
      <c r="D56" s="18"/>
      <c r="E56" s="18"/>
      <c r="F56" s="18"/>
      <c r="G56" s="18"/>
    </row>
    <row r="75" spans="1:2" x14ac:dyDescent="0.3">
      <c r="A75" t="s">
        <v>31</v>
      </c>
    </row>
    <row r="77" spans="1:2" x14ac:dyDescent="0.3">
      <c r="A77" t="s">
        <v>32</v>
      </c>
      <c r="B77">
        <f>(0.602/B56/3)^(1/2.9872)</f>
        <v>464.73475707662453</v>
      </c>
    </row>
  </sheetData>
  <phoneticPr fontId="6" type="noConversion"/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2022-05-20T10:02:29Z</dcterms:modified>
</cp:coreProperties>
</file>